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ehu\Desktop\"/>
    </mc:Choice>
  </mc:AlternateContent>
  <xr:revisionPtr revIDLastSave="0" documentId="13_ncr:1_{C0C5A7EB-2BF3-47A3-A55C-94375C0401B0}" xr6:coauthVersionLast="47" xr6:coauthVersionMax="47" xr10:uidLastSave="{00000000-0000-0000-0000-000000000000}"/>
  <bookViews>
    <workbookView xWindow="-98" yWindow="-98" windowWidth="21795" windowHeight="12975" xr2:uid="{CD96B2BE-5621-4491-830C-40A3356171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0" i="1" l="1"/>
  <c r="C49" i="1"/>
  <c r="F6" i="1"/>
  <c r="F5" i="1"/>
  <c r="E5" i="1"/>
  <c r="E6" i="1" s="1"/>
  <c r="F69" i="1"/>
  <c r="E69" i="1"/>
  <c r="D69" i="1"/>
  <c r="F68" i="1"/>
  <c r="E68" i="1"/>
  <c r="D68" i="1"/>
  <c r="F67" i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57" i="1"/>
  <c r="E57" i="1"/>
  <c r="D57" i="1"/>
  <c r="F56" i="1"/>
  <c r="E56" i="1"/>
  <c r="D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C24" i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69" i="1" s="1"/>
  <c r="F7" i="1"/>
  <c r="E7" i="1" l="1"/>
  <c r="E10" i="1" s="1"/>
  <c r="E11" i="1" s="1"/>
  <c r="C51" i="1"/>
  <c r="C57" i="1"/>
  <c r="C64" i="1"/>
  <c r="C62" i="1"/>
  <c r="C63" i="1"/>
  <c r="C61" i="1"/>
  <c r="C60" i="1"/>
  <c r="C65" i="1"/>
  <c r="C59" i="1"/>
  <c r="C67" i="1"/>
  <c r="C58" i="1"/>
  <c r="C56" i="1"/>
  <c r="C55" i="1"/>
  <c r="C54" i="1"/>
  <c r="C53" i="1"/>
  <c r="C68" i="1"/>
  <c r="C52" i="1"/>
  <c r="C66" i="1"/>
  <c r="F8" i="1"/>
  <c r="I12" i="1" l="1"/>
  <c r="K12" i="1" l="1"/>
  <c r="J12" i="1"/>
  <c r="L12" i="1" l="1"/>
  <c r="F9" i="1" s="1"/>
  <c r="F10" i="1" s="1"/>
  <c r="E12" i="1" l="1"/>
  <c r="L19" i="1" s="1"/>
  <c r="F11" i="1"/>
  <c r="F12" i="1" s="1"/>
  <c r="M19" i="1" s="1"/>
  <c r="L23" i="1" l="1"/>
  <c r="L22" i="1"/>
  <c r="L21" i="1"/>
  <c r="L20" i="1"/>
  <c r="L26" i="1"/>
  <c r="M20" i="1"/>
  <c r="M21" i="1"/>
  <c r="M22" i="1"/>
  <c r="M23" i="1"/>
  <c r="L25" i="1" l="1"/>
  <c r="E13" i="1" s="1"/>
  <c r="D21" i="1" s="1"/>
  <c r="M25" i="1"/>
  <c r="F13" i="1" s="1"/>
  <c r="E21" i="1" s="1"/>
  <c r="M26" i="1"/>
  <c r="F14" i="1"/>
  <c r="F21" i="1" s="1"/>
</calcChain>
</file>

<file path=xl/sharedStrings.xml><?xml version="1.0" encoding="utf-8"?>
<sst xmlns="http://schemas.openxmlformats.org/spreadsheetml/2006/main" count="68" uniqueCount="59">
  <si>
    <t>項目</t>
  </si>
  <si>
    <t>専従者給与</t>
  </si>
  <si>
    <t>事業所得</t>
  </si>
  <si>
    <t>給与収入</t>
  </si>
  <si>
    <t>給与所得控除</t>
  </si>
  <si>
    <t>所得</t>
  </si>
  <si>
    <t>国保基礎控除</t>
  </si>
  <si>
    <t>保険料算定基礎額</t>
  </si>
  <si>
    <t>医療分</t>
  </si>
  <si>
    <t>国保合計</t>
  </si>
  <si>
    <t xml:space="preserve">売上 − 必要経費 </t>
    <phoneticPr fontId="2"/>
  </si>
  <si>
    <t>ざっくり</t>
    <phoneticPr fontId="2"/>
  </si>
  <si>
    <t>配偶者に支払う金額</t>
    <rPh sb="0" eb="3">
      <t>ハイグウシャ</t>
    </rPh>
    <rPh sb="4" eb="6">
      <t>シハラ</t>
    </rPh>
    <rPh sb="7" eb="9">
      <t>キンガク</t>
    </rPh>
    <phoneticPr fontId="2"/>
  </si>
  <si>
    <t>給与収入の下限額</t>
  </si>
  <si>
    <t>控除率</t>
  </si>
  <si>
    <t>令和7年分以降</t>
    <phoneticPr fontId="2"/>
  </si>
  <si>
    <t>控除加算額</t>
    <rPh sb="0" eb="2">
      <t>コウジョ</t>
    </rPh>
    <phoneticPr fontId="2"/>
  </si>
  <si>
    <t>控除額</t>
    <rPh sb="0" eb="3">
      <t>コウジョガク</t>
    </rPh>
    <phoneticPr fontId="2"/>
  </si>
  <si>
    <t>②の金額</t>
    <rPh sb="2" eb="4">
      <t>キンガク</t>
    </rPh>
    <phoneticPr fontId="2"/>
  </si>
  <si>
    <t>夫
（事業主）</t>
    <rPh sb="3" eb="6">
      <t>ジギョウヌシ</t>
    </rPh>
    <phoneticPr fontId="2"/>
  </si>
  <si>
    <t>妻
（青色専従者）</t>
    <rPh sb="3" eb="8">
      <t>アオイロセンジュウシャ</t>
    </rPh>
    <phoneticPr fontId="2"/>
  </si>
  <si>
    <t>No</t>
    <phoneticPr fontId="2"/>
  </si>
  <si>
    <t>別表より</t>
    <rPh sb="0" eb="2">
      <t>ベッピョウ</t>
    </rPh>
    <phoneticPr fontId="2"/>
  </si>
  <si>
    <t>◇保険料の内訳</t>
    <rPh sb="1" eb="4">
      <t>ホケンリョウ</t>
    </rPh>
    <rPh sb="5" eb="7">
      <t>ウチワケ</t>
    </rPh>
    <phoneticPr fontId="2"/>
  </si>
  <si>
    <t>区分</t>
  </si>
  <si>
    <t>所得割</t>
  </si>
  <si>
    <t>均等割（1人）</t>
  </si>
  <si>
    <t>後期高齢者支援金分</t>
  </si>
  <si>
    <t>子ども・子育て支援金分</t>
  </si>
  <si>
    <t>介護分 ※40〜64歳</t>
    <phoneticPr fontId="2"/>
  </si>
  <si>
    <t>別表より計算</t>
    <rPh sb="0" eb="2">
      <t>ベッピョウ</t>
    </rPh>
    <rPh sb="4" eb="6">
      <t>ケイサン</t>
    </rPh>
    <phoneticPr fontId="2"/>
  </si>
  <si>
    <t>40〜64歳</t>
    <rPh sb="5" eb="6">
      <t>サイ</t>
    </rPh>
    <phoneticPr fontId="2"/>
  </si>
  <si>
    <t>上記以外</t>
    <rPh sb="0" eb="2">
      <t>ジョウキ</t>
    </rPh>
    <rPh sb="2" eb="4">
      <t>イガイ</t>
    </rPh>
    <phoneticPr fontId="2"/>
  </si>
  <si>
    <t>夫婦合計負担→</t>
    <rPh sb="0" eb="2">
      <t>フウフ</t>
    </rPh>
    <rPh sb="2" eb="4">
      <t>ゴウケイ</t>
    </rPh>
    <rPh sb="4" eb="6">
      <t>フタン</t>
    </rPh>
    <phoneticPr fontId="2"/>
  </si>
  <si>
    <t>夫</t>
    <rPh sb="0" eb="1">
      <t>オット</t>
    </rPh>
    <phoneticPr fontId="2"/>
  </si>
  <si>
    <t>合計国保</t>
    <phoneticPr fontId="2"/>
  </si>
  <si>
    <t>妻</t>
    <rPh sb="0" eb="1">
      <t>ツマ</t>
    </rPh>
    <phoneticPr fontId="2"/>
  </si>
  <si>
    <t>夫婦の合計</t>
    <rPh sb="0" eb="2">
      <t>フウフ</t>
    </rPh>
    <rPh sb="3" eb="5">
      <t>ゴウケイ</t>
    </rPh>
    <phoneticPr fontId="2"/>
  </si>
  <si>
    <t>◇グラフ用</t>
    <rPh sb="4" eb="5">
      <t>ヨウ</t>
    </rPh>
    <phoneticPr fontId="2"/>
  </si>
  <si>
    <t>青色申告特別控除前の所得</t>
    <phoneticPr fontId="2"/>
  </si>
  <si>
    <t>青色申告特別控除</t>
    <phoneticPr fontId="2"/>
  </si>
  <si>
    <t>65万円のケース</t>
    <rPh sb="2" eb="4">
      <t>マンエン</t>
    </rPh>
    <phoneticPr fontId="2"/>
  </si>
  <si>
    <t>①－②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</si>
  <si>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</si>
  <si>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</si>
  <si>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</si>
  <si>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</si>
  <si>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</si>
  <si>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</si>
  <si>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</si>
  <si>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</si>
  <si>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</si>
  <si>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</si>
  <si>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</si>
  <si>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>③ー④</t>
    <phoneticPr fontId="2"/>
  </si>
  <si>
    <t>⑤＋⑥－⑦</t>
    <phoneticPr fontId="2"/>
  </si>
  <si>
    <t>⑧－⑨</t>
    <phoneticPr fontId="2"/>
  </si>
  <si>
    <t>給与考慮前の事業利益</t>
    <rPh sb="2" eb="4">
      <t>コウリョ</t>
    </rPh>
    <rPh sb="8" eb="10">
      <t>リエキ</t>
    </rPh>
    <phoneticPr fontId="2"/>
  </si>
  <si>
    <t>◇データテーブルで試算</t>
    <rPh sb="9" eb="11">
      <t>シサン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</si>
</sst>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rgb="FF0070C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>
      <alignment vertical="center"/>
    </xf>
    <xf numFmtId="38" fontId="3" fillId="0" borderId="0" xfId="1" applyFont="1">
      <alignment vertical="center"/>
    </xf>
    <xf numFmtId="9" fontId="3" fillId="0" borderId="0" xfId="2" applyFont="1">
      <alignment vertical="center"/>
    </xf>
    <xf numFmtId="38" fontId="3" fillId="0" borderId="0" xfId="1" applyFont="1" applyAlignment="1">
      <alignment horizontal="center" vertical="center"/>
    </xf>
    <xf numFmtId="0" fontId="3" fillId="0" borderId="1" xfId="0" applyFont="1" applyBorder="1">
      <alignment vertical="center"/>
    </xf>
    <xf numFmtId="38" fontId="4" fillId="0" borderId="1" xfId="1" applyFont="1" applyBorder="1">
      <alignment vertical="center"/>
    </xf>
    <xf numFmtId="38" fontId="3" fillId="0" borderId="1" xfId="1" applyFont="1" applyBorder="1">
      <alignment vertical="center"/>
    </xf>
    <xf numFmtId="10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38" fontId="5" fillId="2" borderId="1" xfId="1" applyFont="1" applyFill="1" applyBorder="1">
      <alignment vertical="center"/>
    </xf>
    <xf numFmtId="0" fontId="3" fillId="0" borderId="3" xfId="0" applyFont="1" applyBorder="1">
      <alignment vertical="center"/>
    </xf>
    <xf numFmtId="38" fontId="4" fillId="0" borderId="3" xfId="1" applyFont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38" fontId="5" fillId="0" borderId="0" xfId="1" applyFont="1">
      <alignment vertical="center"/>
    </xf>
    <xf numFmtId="38" fontId="3" fillId="0" borderId="3" xfId="1" applyFont="1" applyBorder="1">
      <alignment vertical="center"/>
    </xf>
    <xf numFmtId="0" fontId="3" fillId="0" borderId="2" xfId="0" applyFont="1" applyBorder="1">
      <alignment vertical="center"/>
    </xf>
    <xf numFmtId="38" fontId="4" fillId="0" borderId="2" xfId="1" applyFont="1" applyBorder="1">
      <alignment vertical="center"/>
    </xf>
    <xf numFmtId="38" fontId="3" fillId="0" borderId="2" xfId="1" applyFont="1" applyBorder="1">
      <alignment vertical="center"/>
    </xf>
    <xf numFmtId="38" fontId="3" fillId="0" borderId="0" xfId="0" applyNumberFormat="1" applyFont="1">
      <alignment vertical="center"/>
    </xf>
    <xf numFmtId="38" fontId="5" fillId="2" borderId="4" xfId="1" applyFont="1" applyFill="1" applyBorder="1">
      <alignment vertical="center"/>
    </xf>
    <xf numFmtId="0" fontId="3" fillId="0" borderId="3" xfId="0" applyFont="1" applyBorder="1" applyAlignment="1">
      <alignment vertical="center" wrapText="1"/>
    </xf>
    <xf numFmtId="38" fontId="6" fillId="0" borderId="2" xfId="1" applyFont="1" applyBorder="1">
      <alignment vertical="center"/>
    </xf>
    <xf numFmtId="38" fontId="6" fillId="0" borderId="3" xfId="1" applyFont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numFmt numFmtId="6" formatCode="#,##0;[Red]\-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b="1"/>
              <a:t>足立区│</a:t>
            </a:r>
            <a:r>
              <a:rPr lang="ja-JP" altLang="ja-JP" sz="1400" b="1" i="0" u="none" strike="noStrike" baseline="0"/>
              <a:t>国民健康保険料の試算</a:t>
            </a:r>
            <a:endParaRPr lang="ja-JP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Sheet1!$D$48</c:f>
              <c:strCache>
                <c:ptCount val="1"/>
                <c:pt idx="0">
                  <c:v>夫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Sheet1!$C$49:$C$69</c15:sqref>
                  </c15:fullRef>
                </c:ext>
              </c:extLst>
              <c:f>(Sheet1!$C$49,Sheet1!$C$51,Sheet1!$C$53,Sheet1!$C$55,Sheet1!$C$57,Sheet1!$C$59,Sheet1!$C$61,Sheet1!$C$63,Sheet1!$C$65,Sheet1!$C$67,Sheet1!$C$69)</c:f>
              <c:numCache>
                <c:formatCode>#,##0_);[Red]\(#,##0\)</c:formatCode>
                <c:ptCount val="1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Sheet1!$D$49:$D$69</c15:sqref>
                  </c15:fullRef>
                </c:ext>
              </c:extLst>
              <c:f>(Sheet1!$D$49,Sheet1!$D$51,Sheet1!$D$53,Sheet1!$D$55,Sheet1!$D$57,Sheet1!$D$59,Sheet1!$D$61,Sheet1!$D$63,Sheet1!$D$65,Sheet1!$D$67,Sheet1!$D$69)</c:f>
              <c:numCache>
                <c:formatCode>#,##0_);[Red]\(#,##0\)</c:formatCode>
                <c:ptCount val="11"/>
                <c:pt idx="0">
                  <c:v>594865</c:v>
                </c:pt>
                <c:pt idx="1">
                  <c:v>529815</c:v>
                </c:pt>
                <c:pt idx="2">
                  <c:v>464765</c:v>
                </c:pt>
                <c:pt idx="3">
                  <c:v>399715</c:v>
                </c:pt>
                <c:pt idx="4">
                  <c:v>334665</c:v>
                </c:pt>
                <c:pt idx="5">
                  <c:v>269615</c:v>
                </c:pt>
                <c:pt idx="6">
                  <c:v>204565</c:v>
                </c:pt>
                <c:pt idx="7">
                  <c:v>139515</c:v>
                </c:pt>
                <c:pt idx="8">
                  <c:v>84873</c:v>
                </c:pt>
                <c:pt idx="9">
                  <c:v>84873</c:v>
                </c:pt>
                <c:pt idx="10">
                  <c:v>84873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E7-4F82-B70F-61AD6F22F5DA}"/>
            </c:ext>
          </c:extLst>
        </c:ser>
        <c:ser>
          <c:idx val="2"/>
          <c:order val="1"/>
          <c:tx>
            <c:strRef>
              <c:f>Sheet1!$E$48</c:f>
              <c:strCache>
                <c:ptCount val="1"/>
                <c:pt idx="0">
                  <c:v>妻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Sheet1!$C$49:$C$69</c15:sqref>
                  </c15:fullRef>
                </c:ext>
              </c:extLst>
              <c:f>(Sheet1!$C$49,Sheet1!$C$51,Sheet1!$C$53,Sheet1!$C$55,Sheet1!$C$57,Sheet1!$C$59,Sheet1!$C$61,Sheet1!$C$63,Sheet1!$C$65,Sheet1!$C$67,Sheet1!$C$69)</c:f>
              <c:numCache>
                <c:formatCode>#,##0_);[Red]\(#,##0\)</c:formatCode>
                <c:ptCount val="1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Sheet1!$E$49:$E$69</c15:sqref>
                  </c15:fullRef>
                </c:ext>
              </c:extLst>
              <c:f>(Sheet1!$E$49,Sheet1!$E$51,Sheet1!$E$53,Sheet1!$E$55,Sheet1!$E$57,Sheet1!$E$59,Sheet1!$E$61,Sheet1!$E$63,Sheet1!$E$65,Sheet1!$E$67,Sheet1!$E$69)</c:f>
              <c:numCache>
                <c:formatCode>#,##0_);[Red]\(#,##0\)</c:formatCode>
                <c:ptCount val="11"/>
                <c:pt idx="0">
                  <c:v>84873</c:v>
                </c:pt>
                <c:pt idx="1">
                  <c:v>84873</c:v>
                </c:pt>
                <c:pt idx="2">
                  <c:v>84873</c:v>
                </c:pt>
                <c:pt idx="3">
                  <c:v>139515</c:v>
                </c:pt>
                <c:pt idx="4">
                  <c:v>200662</c:v>
                </c:pt>
                <c:pt idx="5">
                  <c:v>246197</c:v>
                </c:pt>
                <c:pt idx="6">
                  <c:v>291732</c:v>
                </c:pt>
                <c:pt idx="7">
                  <c:v>337267</c:v>
                </c:pt>
                <c:pt idx="8">
                  <c:v>388006</c:v>
                </c:pt>
                <c:pt idx="9">
                  <c:v>440046</c:v>
                </c:pt>
                <c:pt idx="10">
                  <c:v>492086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E7-4F82-B70F-61AD6F22F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1800928"/>
        <c:axId val="1492408496"/>
      </c:barChart>
      <c:lineChart>
        <c:grouping val="standard"/>
        <c:varyColors val="0"/>
        <c:ser>
          <c:idx val="3"/>
          <c:order val="2"/>
          <c:tx>
            <c:strRef>
              <c:f>Sheet1!$F$48</c:f>
              <c:strCache>
                <c:ptCount val="1"/>
                <c:pt idx="0">
                  <c:v>夫婦の合計</c:v>
                </c:pt>
              </c:strCache>
            </c:strRef>
          </c:tx>
          <c:spPr>
            <a:ln w="28575" cap="rnd">
              <a:solidFill>
                <a:schemeClr val="accent4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Sheet1!$C$49:$C$69</c15:sqref>
                  </c15:fullRef>
                </c:ext>
              </c:extLst>
              <c:f>(Sheet1!$C$49,Sheet1!$C$51,Sheet1!$C$53,Sheet1!$C$55,Sheet1!$C$57,Sheet1!$C$59,Sheet1!$C$61,Sheet1!$C$63,Sheet1!$C$65,Sheet1!$C$67,Sheet1!$C$69)</c:f>
              <c:numCache>
                <c:formatCode>#,##0_);[Red]\(#,##0\)</c:formatCode>
                <c:ptCount val="1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Sheet1!$F$49:$F$69</c15:sqref>
                  </c15:fullRef>
                </c:ext>
              </c:extLst>
              <c:f>(Sheet1!$F$49,Sheet1!$F$51,Sheet1!$F$53,Sheet1!$F$55,Sheet1!$F$57,Sheet1!$F$59,Sheet1!$F$61,Sheet1!$F$63,Sheet1!$F$65,Sheet1!$F$67,Sheet1!$F$69)</c:f>
              <c:numCache>
                <c:formatCode>#,##0_);[Red]\(#,##0\)</c:formatCode>
                <c:ptCount val="11"/>
                <c:pt idx="0">
                  <c:v>679738</c:v>
                </c:pt>
                <c:pt idx="1">
                  <c:v>614688</c:v>
                </c:pt>
                <c:pt idx="2">
                  <c:v>549638</c:v>
                </c:pt>
                <c:pt idx="3">
                  <c:v>539230</c:v>
                </c:pt>
                <c:pt idx="4">
                  <c:v>535327</c:v>
                </c:pt>
                <c:pt idx="5">
                  <c:v>515812</c:v>
                </c:pt>
                <c:pt idx="6">
                  <c:v>496297</c:v>
                </c:pt>
                <c:pt idx="7">
                  <c:v>476782</c:v>
                </c:pt>
                <c:pt idx="8">
                  <c:v>472879</c:v>
                </c:pt>
                <c:pt idx="9">
                  <c:v>524919</c:v>
                </c:pt>
                <c:pt idx="10">
                  <c:v>576959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E7-4F82-B70F-61AD6F22F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800928"/>
        <c:axId val="1492408496"/>
      </c:lineChart>
      <c:catAx>
        <c:axId val="631800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ja-JP" altLang="en-US"/>
                  <a:t>配偶者への給与（万円／年間）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492408496"/>
        <c:crosses val="autoZero"/>
        <c:auto val="1"/>
        <c:lblAlgn val="ctr"/>
        <c:lblOffset val="100"/>
        <c:noMultiLvlLbl val="0"/>
      </c:catAx>
      <c:valAx>
        <c:axId val="149240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ja-JP" altLang="ja-JP" sz="1000" b="0" i="0" u="none" strike="noStrike" baseline="0"/>
                  <a:t>国民健康保険料（</a:t>
                </a:r>
                <a:r>
                  <a:rPr lang="ja-JP" altLang="en-US" sz="1000" b="0" i="0" u="none" strike="noStrike" baseline="0"/>
                  <a:t>円／</a:t>
                </a:r>
                <a:r>
                  <a:rPr lang="ja-JP" altLang="ja-JP" sz="1000" b="0" i="0" u="none" strike="noStrike" baseline="0"/>
                  <a:t>年額</a:t>
                </a:r>
                <a:r>
                  <a:rPr lang="ja-JP" altLang="en-US" sz="1000" b="0" i="0" u="none" strike="noStrike" baseline="0"/>
                  <a:t>）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180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038474C-E929-32EA-76E0-5FC4EB782D4C}"/>
            </a:ext>
          </a:extLst>
        </xdr:cNvPr>
        <xdr:cNvSpPr/>
      </xdr:nvSpPr>
      <xdr:spPr>
        <a:xfrm>
          <a:off x="900113" y="733425"/>
          <a:ext cx="1381125" cy="180975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77851C3-ADBA-4E0B-9DCE-BD6B3685ED0F}"/>
            </a:ext>
          </a:extLst>
        </xdr:cNvPr>
        <xdr:cNvSpPr/>
      </xdr:nvSpPr>
      <xdr:spPr>
        <a:xfrm>
          <a:off x="3471863" y="733425"/>
          <a:ext cx="1081087" cy="180975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</xdr:colOff>
      <xdr:row>13</xdr:row>
      <xdr:rowOff>0</xdr:rowOff>
    </xdr:from>
    <xdr:to>
      <xdr:col>6</xdr:col>
      <xdr:colOff>1</xdr:colOff>
      <xdr:row>14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4356791-1399-4B11-9568-5FCC334B0547}"/>
            </a:ext>
          </a:extLst>
        </xdr:cNvPr>
        <xdr:cNvSpPr/>
      </xdr:nvSpPr>
      <xdr:spPr>
        <a:xfrm>
          <a:off x="4552951" y="2205038"/>
          <a:ext cx="1081088" cy="185737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330991</xdr:colOff>
      <xdr:row>48</xdr:row>
      <xdr:rowOff>104774</xdr:rowOff>
    </xdr:from>
    <xdr:to>
      <xdr:col>12</xdr:col>
      <xdr:colOff>42863</xdr:colOff>
      <xdr:row>65</xdr:row>
      <xdr:rowOff>157162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556D4E3-C833-24F6-5C9A-AC7658713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6A7529-729D-4888-BD69-CC99FEAE511D}" name="テーブル1" displayName="テーブル1" ref="C48:F69" totalsRowShown="0" headerRowDxfId="4" headerRowCellStyle="桁区切り" dataCellStyle="桁区切り">
  <autoFilter ref="C48:F69" xr:uid="{406A7529-729D-4888-BD69-CC99FEAE511D}"/>
  <tableColumns count="4">
    <tableColumn id="1" xr3:uid="{1BA9F1B3-B7A8-4142-9EE8-7FEA94F6FD58}" name="専従者給与" dataDxfId="3" dataCellStyle="桁区切り">
      <calculatedColumnFormula>C22/10000</calculatedColumnFormula>
    </tableColumn>
    <tableColumn id="2" xr3:uid="{C9C0ACED-2BA0-4C7E-BE9F-DF060F15FEAD}" name="夫" dataDxfId="2" dataCellStyle="桁区切り">
      <calculatedColumnFormula>D22</calculatedColumnFormula>
    </tableColumn>
    <tableColumn id="3" xr3:uid="{F2A9A20A-F770-4FD8-93A6-63B116698FE7}" name="妻" dataDxfId="1" dataCellStyle="桁区切り">
      <calculatedColumnFormula>E22</calculatedColumnFormula>
    </tableColumn>
    <tableColumn id="4" xr3:uid="{AF626394-C668-43F6-866B-6AD14910820B}" name="夫婦の合計" dataDxfId="0" dataCellStyle="桁区切り">
      <calculatedColumnFormula>F22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E2121CE-263E-4B57-BDA1-A64D9D9F7BC1}">
  <we:reference id="wa200010215" version="2.0.0.0" store="ja-JP" storeType="OMEX"/>
  <we:alternateReferences>
    <we:reference id="wa200010215" version="2.0.0.0" store="wa200010215" storeType="OMEX"/>
  </we:alternateReferences>
  <we:properties>
    <we:property name="bps.codex_control.document_id" value="&quot;1d75389e-f588-4684-8389-11eaf220749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A779-A4E9-42D0-BC31-456213BF908F}">
  <dimension ref="B2:M69"/>
  <sheetViews>
    <sheetView showGridLines="0" tabSelected="1" zoomScale="75" zoomScaleNormal="75" workbookViewId="0">
      <selection activeCell="H18" sqref="H16:H18"/>
    </sheetView>
  </sheetViews>
  <sheetFormatPr defaultRowHeight="14.25" x14ac:dyDescent="0.7"/>
  <cols>
    <col min="1" max="1" width="2" style="1" customWidth="1"/>
    <col min="2" max="2" width="2.875" style="1" bestFit="1" customWidth="1"/>
    <col min="3" max="3" width="21.625" style="1" customWidth="1"/>
    <col min="4" max="4" width="17" style="1" customWidth="1"/>
    <col min="5" max="6" width="14.25" style="5" customWidth="1"/>
    <col min="7" max="7" width="13.875" style="1" customWidth="1"/>
    <col min="8" max="8" width="9" style="1"/>
    <col min="9" max="9" width="18" style="1" bestFit="1" customWidth="1"/>
    <col min="10" max="10" width="16.75" style="1" customWidth="1"/>
    <col min="11" max="11" width="20.875" style="1" bestFit="1" customWidth="1"/>
    <col min="12" max="12" width="11.375" style="1" bestFit="1" customWidth="1"/>
    <col min="13" max="13" width="14.875" style="1" bestFit="1" customWidth="1"/>
    <col min="14" max="16384" width="9" style="1"/>
  </cols>
  <sheetData>
    <row r="2" spans="2:12" ht="28.9" thickBot="1" x14ac:dyDescent="0.75">
      <c r="B2" s="16" t="s">
        <v>21</v>
      </c>
      <c r="C2" s="17" t="s">
        <v>0</v>
      </c>
      <c r="D2" s="17" t="s">
        <v>11</v>
      </c>
      <c r="E2" s="18" t="s">
        <v>19</v>
      </c>
      <c r="F2" s="18" t="s">
        <v>20</v>
      </c>
      <c r="I2" s="1" t="s">
        <v>15</v>
      </c>
    </row>
    <row r="3" spans="2:12" ht="14.65" thickTop="1" x14ac:dyDescent="0.7">
      <c r="B3" s="14" t="s">
        <v>43</v>
      </c>
      <c r="C3" s="14" t="s">
        <v>57</v>
      </c>
      <c r="D3" s="27" t="s">
        <v>10</v>
      </c>
      <c r="E3" s="15">
        <v>5000000</v>
      </c>
      <c r="F3" s="15">
        <v>0</v>
      </c>
      <c r="I3" s="1" t="s">
        <v>13</v>
      </c>
      <c r="J3" s="1" t="s">
        <v>14</v>
      </c>
      <c r="K3" s="1" t="s">
        <v>16</v>
      </c>
    </row>
    <row r="4" spans="2:12" ht="14.65" thickBot="1" x14ac:dyDescent="0.75">
      <c r="B4" s="22" t="s">
        <v>44</v>
      </c>
      <c r="C4" s="22" t="s">
        <v>1</v>
      </c>
      <c r="D4" s="22" t="s">
        <v>12</v>
      </c>
      <c r="E4" s="23">
        <v>2400000</v>
      </c>
      <c r="F4" s="23">
        <v>0</v>
      </c>
      <c r="I4" s="1">
        <v>0</v>
      </c>
      <c r="J4" s="4">
        <v>0</v>
      </c>
      <c r="K4" s="2">
        <v>650000</v>
      </c>
    </row>
    <row r="5" spans="2:12" ht="14.65" thickTop="1" x14ac:dyDescent="0.7">
      <c r="B5" s="14" t="s">
        <v>45</v>
      </c>
      <c r="C5" s="14" t="s">
        <v>39</v>
      </c>
      <c r="D5" s="14" t="s">
        <v>42</v>
      </c>
      <c r="E5" s="29">
        <f>E3-E4</f>
        <v>2600000</v>
      </c>
      <c r="F5" s="29">
        <f>F3-F4</f>
        <v>0</v>
      </c>
      <c r="I5" s="2">
        <v>1900001</v>
      </c>
      <c r="J5" s="4">
        <v>0.3</v>
      </c>
      <c r="K5" s="2">
        <v>80000</v>
      </c>
    </row>
    <row r="6" spans="2:12" ht="14.65" thickBot="1" x14ac:dyDescent="0.75">
      <c r="B6" s="22" t="s">
        <v>46</v>
      </c>
      <c r="C6" s="22" t="s">
        <v>40</v>
      </c>
      <c r="D6" s="22" t="s">
        <v>41</v>
      </c>
      <c r="E6" s="28">
        <f>MIN(650000,MAX(0,E5))</f>
        <v>650000</v>
      </c>
      <c r="F6" s="28">
        <f>MIN(650,0,MAX(0,F5))</f>
        <v>0</v>
      </c>
      <c r="I6" s="2">
        <v>3600001</v>
      </c>
      <c r="J6" s="4">
        <v>0.2</v>
      </c>
      <c r="K6" s="2">
        <v>440000</v>
      </c>
    </row>
    <row r="7" spans="2:12" ht="14.65" thickTop="1" x14ac:dyDescent="0.7">
      <c r="B7" s="14" t="s">
        <v>47</v>
      </c>
      <c r="C7" s="14" t="s">
        <v>2</v>
      </c>
      <c r="D7" s="14" t="s">
        <v>54</v>
      </c>
      <c r="E7" s="21">
        <f>E5-E6</f>
        <v>1950000</v>
      </c>
      <c r="F7" s="21">
        <f>F3-F4</f>
        <v>0</v>
      </c>
      <c r="I7" s="2">
        <v>6600001</v>
      </c>
      <c r="J7" s="4">
        <v>0.1</v>
      </c>
      <c r="K7" s="2">
        <v>1100000</v>
      </c>
    </row>
    <row r="8" spans="2:12" x14ac:dyDescent="0.7">
      <c r="B8" s="8" t="s">
        <v>48</v>
      </c>
      <c r="C8" s="8" t="s">
        <v>3</v>
      </c>
      <c r="D8" s="8" t="s">
        <v>18</v>
      </c>
      <c r="E8" s="9">
        <v>0</v>
      </c>
      <c r="F8" s="10">
        <f>E4</f>
        <v>2400000</v>
      </c>
      <c r="I8" s="2">
        <v>8500001</v>
      </c>
      <c r="J8" s="4">
        <v>0</v>
      </c>
      <c r="K8" s="2">
        <v>1950000</v>
      </c>
    </row>
    <row r="9" spans="2:12" ht="14.65" thickBot="1" x14ac:dyDescent="0.75">
      <c r="B9" s="22" t="s">
        <v>49</v>
      </c>
      <c r="C9" s="22" t="s">
        <v>4</v>
      </c>
      <c r="D9" s="22" t="s">
        <v>22</v>
      </c>
      <c r="E9" s="23">
        <v>0</v>
      </c>
      <c r="F9" s="24">
        <f>MIN(F8,L12)</f>
        <v>800000</v>
      </c>
    </row>
    <row r="10" spans="2:12" ht="14.65" thickTop="1" x14ac:dyDescent="0.7">
      <c r="B10" s="14" t="s">
        <v>50</v>
      </c>
      <c r="C10" s="14" t="s">
        <v>5</v>
      </c>
      <c r="D10" s="14" t="s">
        <v>55</v>
      </c>
      <c r="E10" s="21">
        <f>MAX(0,E7+E8-E9)</f>
        <v>1950000</v>
      </c>
      <c r="F10" s="21">
        <f>MAX(0,F7+F8-F9)</f>
        <v>1600000</v>
      </c>
    </row>
    <row r="11" spans="2:12" ht="14.65" thickBot="1" x14ac:dyDescent="0.75">
      <c r="B11" s="22" t="s">
        <v>51</v>
      </c>
      <c r="C11" s="22" t="s">
        <v>6</v>
      </c>
      <c r="D11" s="22"/>
      <c r="E11" s="24">
        <f>MIN(E10,430000)</f>
        <v>430000</v>
      </c>
      <c r="F11" s="24">
        <f>MIN(F10,430000)</f>
        <v>430000</v>
      </c>
      <c r="I11" s="1" t="s">
        <v>13</v>
      </c>
      <c r="J11" s="1" t="s">
        <v>14</v>
      </c>
      <c r="K11" s="1" t="s">
        <v>16</v>
      </c>
      <c r="L11" s="19" t="s">
        <v>17</v>
      </c>
    </row>
    <row r="12" spans="2:12" ht="14.65" thickTop="1" x14ac:dyDescent="0.7">
      <c r="B12" s="14" t="s">
        <v>52</v>
      </c>
      <c r="C12" s="14" t="s">
        <v>7</v>
      </c>
      <c r="D12" s="14" t="s">
        <v>56</v>
      </c>
      <c r="E12" s="21">
        <f>MAX(0,E10-E11)</f>
        <v>1520000</v>
      </c>
      <c r="F12" s="21">
        <f>MAX(0,F10-F11)</f>
        <v>1170000</v>
      </c>
      <c r="I12" s="5">
        <f>F8</f>
        <v>2400000</v>
      </c>
      <c r="J12" s="6">
        <f>_xlfn.XLOOKUP($I$12,$I$4:$I$8,$J$4:$J$8,,-1)</f>
        <v>0.3</v>
      </c>
      <c r="K12" s="5">
        <f>_xlfn.XLOOKUP($I$12,$I$4:$I$8,$K$4:$K$8,,-1)</f>
        <v>80000</v>
      </c>
      <c r="L12" s="20">
        <f>I12*J12+K12</f>
        <v>800000</v>
      </c>
    </row>
    <row r="13" spans="2:12" ht="14.65" thickBot="1" x14ac:dyDescent="0.75">
      <c r="B13" s="12" t="s">
        <v>53</v>
      </c>
      <c r="C13" s="12" t="s">
        <v>9</v>
      </c>
      <c r="D13" s="12" t="s">
        <v>30</v>
      </c>
      <c r="E13" s="13">
        <f>L25</f>
        <v>282625</v>
      </c>
      <c r="F13" s="13">
        <f>M25</f>
        <v>237090</v>
      </c>
    </row>
    <row r="14" spans="2:12" ht="14.65" thickBot="1" x14ac:dyDescent="0.75">
      <c r="E14" s="5" t="s">
        <v>33</v>
      </c>
      <c r="F14" s="26">
        <f>SUM(E13:F13)</f>
        <v>519715</v>
      </c>
    </row>
    <row r="18" spans="3:13" x14ac:dyDescent="0.7">
      <c r="I18" s="1" t="s">
        <v>23</v>
      </c>
      <c r="L18" s="1" t="s">
        <v>19</v>
      </c>
      <c r="M18" s="1" t="s">
        <v>20</v>
      </c>
    </row>
    <row r="19" spans="3:13" x14ac:dyDescent="0.7">
      <c r="C19" s="1" t="s">
        <v>58</v>
      </c>
      <c r="I19" s="1" t="s">
        <v>24</v>
      </c>
      <c r="J19" s="1" t="s">
        <v>25</v>
      </c>
      <c r="K19" s="1" t="s">
        <v>26</v>
      </c>
      <c r="L19" s="25">
        <f>E12</f>
        <v>1520000</v>
      </c>
      <c r="M19" s="25">
        <f>F12</f>
        <v>1170000</v>
      </c>
    </row>
    <row r="20" spans="3:13" x14ac:dyDescent="0.7">
      <c r="C20" s="8" t="s">
        <v>1</v>
      </c>
      <c r="D20" s="8" t="s">
        <v>34</v>
      </c>
      <c r="E20" s="10" t="s">
        <v>36</v>
      </c>
      <c r="F20" s="8" t="s">
        <v>35</v>
      </c>
      <c r="I20" s="1" t="s">
        <v>8</v>
      </c>
      <c r="J20" s="11">
        <v>7.51E-2</v>
      </c>
      <c r="K20" s="2">
        <v>47600</v>
      </c>
      <c r="L20" s="5">
        <f t="shared" ref="L20:M23" si="0">L$19*$J20+$K20</f>
        <v>161752</v>
      </c>
      <c r="M20" s="5">
        <f t="shared" si="0"/>
        <v>135467</v>
      </c>
    </row>
    <row r="21" spans="3:13" x14ac:dyDescent="0.7">
      <c r="C21" s="10"/>
      <c r="D21" s="10">
        <f>E13</f>
        <v>282625</v>
      </c>
      <c r="E21" s="10">
        <f>F13</f>
        <v>237090</v>
      </c>
      <c r="F21" s="10">
        <f>F14</f>
        <v>519715</v>
      </c>
      <c r="I21" s="1" t="s">
        <v>27</v>
      </c>
      <c r="J21" s="11">
        <v>2.8000000000000001E-2</v>
      </c>
      <c r="K21" s="2">
        <v>17600</v>
      </c>
      <c r="L21" s="5">
        <f t="shared" si="0"/>
        <v>60160</v>
      </c>
      <c r="M21" s="5">
        <f t="shared" si="0"/>
        <v>50360</v>
      </c>
    </row>
    <row r="22" spans="3:13" x14ac:dyDescent="0.7">
      <c r="C22" s="10">
        <v>0</v>
      </c>
      <c r="D22" s="10">
        <f t="dataTable" ref="D22:F42" dt2D="0" dtr="0" r1="E4"/>
        <v>594865</v>
      </c>
      <c r="E22" s="10">
        <v>84873</v>
      </c>
      <c r="F22" s="10">
        <v>679738</v>
      </c>
      <c r="I22" s="1" t="s">
        <v>28</v>
      </c>
      <c r="J22" s="11">
        <v>2.7000000000000001E-3</v>
      </c>
      <c r="K22" s="2">
        <v>1873</v>
      </c>
      <c r="L22" s="5">
        <f t="shared" si="0"/>
        <v>5977</v>
      </c>
      <c r="M22" s="5">
        <f t="shared" si="0"/>
        <v>5032</v>
      </c>
    </row>
    <row r="23" spans="3:13" x14ac:dyDescent="0.7">
      <c r="C23" s="10">
        <v>250000</v>
      </c>
      <c r="D23" s="10">
        <v>562340</v>
      </c>
      <c r="E23" s="10">
        <v>84873</v>
      </c>
      <c r="F23" s="10">
        <v>647213</v>
      </c>
      <c r="I23" s="1" t="s">
        <v>29</v>
      </c>
      <c r="J23" s="11">
        <v>2.4299999999999999E-2</v>
      </c>
      <c r="K23" s="2">
        <v>17800</v>
      </c>
      <c r="L23" s="5">
        <f t="shared" si="0"/>
        <v>54736</v>
      </c>
      <c r="M23" s="5">
        <f t="shared" si="0"/>
        <v>46231</v>
      </c>
    </row>
    <row r="24" spans="3:13" x14ac:dyDescent="0.7">
      <c r="C24" s="10">
        <f>C23+250000</f>
        <v>500000</v>
      </c>
      <c r="D24" s="10">
        <v>529815</v>
      </c>
      <c r="E24" s="10">
        <v>84873</v>
      </c>
      <c r="F24" s="10">
        <v>614688</v>
      </c>
    </row>
    <row r="25" spans="3:13" x14ac:dyDescent="0.7">
      <c r="C25" s="10">
        <f t="shared" ref="C25:C42" si="1">C24+250000</f>
        <v>750000</v>
      </c>
      <c r="D25" s="10">
        <v>497290</v>
      </c>
      <c r="E25" s="10">
        <v>84873</v>
      </c>
      <c r="F25" s="10">
        <v>582163</v>
      </c>
      <c r="K25" s="1" t="s">
        <v>31</v>
      </c>
      <c r="L25" s="25">
        <f>SUM(L20:L23)</f>
        <v>282625</v>
      </c>
      <c r="M25" s="25">
        <f>SUM(M20:M23)</f>
        <v>237090</v>
      </c>
    </row>
    <row r="26" spans="3:13" x14ac:dyDescent="0.7">
      <c r="C26" s="10">
        <f t="shared" si="1"/>
        <v>1000000</v>
      </c>
      <c r="D26" s="10">
        <v>464765</v>
      </c>
      <c r="E26" s="10">
        <v>84873</v>
      </c>
      <c r="F26" s="10">
        <v>549638</v>
      </c>
      <c r="K26" s="1" t="s">
        <v>32</v>
      </c>
      <c r="L26" s="25">
        <f>SUM(L20:L22)</f>
        <v>227889</v>
      </c>
      <c r="M26" s="25">
        <f>SUM(M20:M22)</f>
        <v>190859</v>
      </c>
    </row>
    <row r="27" spans="3:13" x14ac:dyDescent="0.7">
      <c r="C27" s="10">
        <f t="shared" si="1"/>
        <v>1250000</v>
      </c>
      <c r="D27" s="10">
        <v>432240</v>
      </c>
      <c r="E27" s="10">
        <v>106990</v>
      </c>
      <c r="F27" s="10">
        <v>539230</v>
      </c>
      <c r="L27" s="25"/>
      <c r="M27" s="25"/>
    </row>
    <row r="28" spans="3:13" x14ac:dyDescent="0.7">
      <c r="C28" s="10">
        <f t="shared" si="1"/>
        <v>1500000</v>
      </c>
      <c r="D28" s="10">
        <v>399715</v>
      </c>
      <c r="E28" s="10">
        <v>139515</v>
      </c>
      <c r="F28" s="10">
        <v>539230</v>
      </c>
      <c r="L28" s="25"/>
      <c r="M28" s="25"/>
    </row>
    <row r="29" spans="3:13" x14ac:dyDescent="0.7">
      <c r="C29" s="10">
        <f t="shared" si="1"/>
        <v>1750000</v>
      </c>
      <c r="D29" s="10">
        <v>367190</v>
      </c>
      <c r="E29" s="10">
        <v>172040</v>
      </c>
      <c r="F29" s="10">
        <v>539230</v>
      </c>
      <c r="L29" s="25"/>
      <c r="M29" s="25"/>
    </row>
    <row r="30" spans="3:13" x14ac:dyDescent="0.7">
      <c r="C30" s="10">
        <f t="shared" si="1"/>
        <v>2000000</v>
      </c>
      <c r="D30" s="10">
        <v>334665</v>
      </c>
      <c r="E30" s="10">
        <v>200662</v>
      </c>
      <c r="F30" s="10">
        <v>535327</v>
      </c>
      <c r="L30" s="25"/>
      <c r="M30" s="25"/>
    </row>
    <row r="31" spans="3:13" x14ac:dyDescent="0.7">
      <c r="C31" s="10">
        <f t="shared" si="1"/>
        <v>2250000</v>
      </c>
      <c r="D31" s="10">
        <v>302140</v>
      </c>
      <c r="E31" s="10">
        <v>223429.5</v>
      </c>
      <c r="F31" s="10">
        <v>525569.5</v>
      </c>
      <c r="L31" s="25"/>
      <c r="M31" s="25"/>
    </row>
    <row r="32" spans="3:13" x14ac:dyDescent="0.7">
      <c r="C32" s="10">
        <f t="shared" si="1"/>
        <v>2500000</v>
      </c>
      <c r="D32" s="10">
        <v>269615</v>
      </c>
      <c r="E32" s="10">
        <v>246197</v>
      </c>
      <c r="F32" s="10">
        <v>515812</v>
      </c>
      <c r="L32" s="25"/>
      <c r="M32" s="25"/>
    </row>
    <row r="33" spans="3:13" x14ac:dyDescent="0.7">
      <c r="C33" s="10">
        <f t="shared" si="1"/>
        <v>2750000</v>
      </c>
      <c r="D33" s="10">
        <v>237090</v>
      </c>
      <c r="E33" s="10">
        <v>268964.5</v>
      </c>
      <c r="F33" s="10">
        <v>506054.5</v>
      </c>
      <c r="L33" s="25"/>
      <c r="M33" s="25"/>
    </row>
    <row r="34" spans="3:13" x14ac:dyDescent="0.7">
      <c r="C34" s="10">
        <f t="shared" si="1"/>
        <v>3000000</v>
      </c>
      <c r="D34" s="10">
        <v>204565</v>
      </c>
      <c r="E34" s="10">
        <v>291732</v>
      </c>
      <c r="F34" s="10">
        <v>496297</v>
      </c>
      <c r="L34" s="25"/>
      <c r="M34" s="25"/>
    </row>
    <row r="35" spans="3:13" x14ac:dyDescent="0.7">
      <c r="C35" s="10">
        <f t="shared" si="1"/>
        <v>3250000</v>
      </c>
      <c r="D35" s="10">
        <v>172040</v>
      </c>
      <c r="E35" s="10">
        <v>314499.5</v>
      </c>
      <c r="F35" s="10">
        <v>486539.5</v>
      </c>
      <c r="L35" s="25"/>
      <c r="M35" s="25"/>
    </row>
    <row r="36" spans="3:13" x14ac:dyDescent="0.7">
      <c r="C36" s="10">
        <f t="shared" si="1"/>
        <v>3500000</v>
      </c>
      <c r="D36" s="10">
        <v>139515</v>
      </c>
      <c r="E36" s="10">
        <v>337267</v>
      </c>
      <c r="F36" s="10">
        <v>476782</v>
      </c>
      <c r="L36" s="25"/>
      <c r="M36" s="25"/>
    </row>
    <row r="37" spans="3:13" x14ac:dyDescent="0.7">
      <c r="C37" s="10">
        <f t="shared" si="1"/>
        <v>3750000</v>
      </c>
      <c r="D37" s="10">
        <v>106990</v>
      </c>
      <c r="E37" s="10">
        <v>361986</v>
      </c>
      <c r="F37" s="10">
        <v>468976</v>
      </c>
      <c r="L37" s="25"/>
      <c r="M37" s="25"/>
    </row>
    <row r="38" spans="3:13" x14ac:dyDescent="0.7">
      <c r="C38" s="10">
        <f t="shared" si="1"/>
        <v>4000000</v>
      </c>
      <c r="D38" s="10">
        <v>84873</v>
      </c>
      <c r="E38" s="10">
        <v>388006</v>
      </c>
      <c r="F38" s="10">
        <v>472879</v>
      </c>
      <c r="L38" s="25"/>
      <c r="M38" s="25"/>
    </row>
    <row r="39" spans="3:13" x14ac:dyDescent="0.7">
      <c r="C39" s="10">
        <f t="shared" si="1"/>
        <v>4250000</v>
      </c>
      <c r="D39" s="10">
        <v>84873</v>
      </c>
      <c r="E39" s="10">
        <v>414026</v>
      </c>
      <c r="F39" s="10">
        <v>498899</v>
      </c>
      <c r="L39" s="25"/>
      <c r="M39" s="25"/>
    </row>
    <row r="40" spans="3:13" x14ac:dyDescent="0.7">
      <c r="C40" s="10">
        <f t="shared" si="1"/>
        <v>4500000</v>
      </c>
      <c r="D40" s="10">
        <v>84873</v>
      </c>
      <c r="E40" s="10">
        <v>440046</v>
      </c>
      <c r="F40" s="10">
        <v>524919</v>
      </c>
      <c r="L40" s="25"/>
      <c r="M40" s="25"/>
    </row>
    <row r="41" spans="3:13" x14ac:dyDescent="0.7">
      <c r="C41" s="10">
        <f t="shared" si="1"/>
        <v>4750000</v>
      </c>
      <c r="D41" s="10">
        <v>84873</v>
      </c>
      <c r="E41" s="10">
        <v>466066</v>
      </c>
      <c r="F41" s="10">
        <v>550939</v>
      </c>
      <c r="L41" s="25"/>
      <c r="M41" s="25"/>
    </row>
    <row r="42" spans="3:13" x14ac:dyDescent="0.7">
      <c r="C42" s="10">
        <f t="shared" si="1"/>
        <v>5000000</v>
      </c>
      <c r="D42" s="10">
        <v>84873</v>
      </c>
      <c r="E42" s="10">
        <v>492086</v>
      </c>
      <c r="F42" s="10">
        <v>576959</v>
      </c>
      <c r="L42" s="25"/>
      <c r="M42" s="25"/>
    </row>
    <row r="43" spans="3:13" x14ac:dyDescent="0.7">
      <c r="C43" s="5"/>
      <c r="D43" s="5"/>
      <c r="L43" s="25"/>
      <c r="M43" s="25"/>
    </row>
    <row r="44" spans="3:13" x14ac:dyDescent="0.7">
      <c r="C44" s="5"/>
      <c r="D44" s="5"/>
    </row>
    <row r="45" spans="3:13" x14ac:dyDescent="0.7">
      <c r="C45" s="5"/>
      <c r="D45" s="5"/>
    </row>
    <row r="47" spans="3:13" x14ac:dyDescent="0.7">
      <c r="C47" s="1" t="s">
        <v>38</v>
      </c>
    </row>
    <row r="48" spans="3:13" x14ac:dyDescent="0.7">
      <c r="C48" s="3" t="s">
        <v>1</v>
      </c>
      <c r="D48" s="3" t="s">
        <v>34</v>
      </c>
      <c r="E48" s="7" t="s">
        <v>36</v>
      </c>
      <c r="F48" s="7" t="s">
        <v>37</v>
      </c>
    </row>
    <row r="49" spans="3:6" x14ac:dyDescent="0.7">
      <c r="C49" s="5">
        <f>C22/10000</f>
        <v>0</v>
      </c>
      <c r="D49" s="5">
        <f t="shared" ref="D49:F49" si="2">D22</f>
        <v>594865</v>
      </c>
      <c r="E49" s="5">
        <f t="shared" si="2"/>
        <v>84873</v>
      </c>
      <c r="F49" s="5">
        <f t="shared" si="2"/>
        <v>679738</v>
      </c>
    </row>
    <row r="50" spans="3:6" x14ac:dyDescent="0.7">
      <c r="C50" s="5">
        <f>C23/10000</f>
        <v>25</v>
      </c>
      <c r="D50" s="5">
        <f t="shared" ref="D50:F50" si="3">D23</f>
        <v>562340</v>
      </c>
      <c r="E50" s="5">
        <f t="shared" si="3"/>
        <v>84873</v>
      </c>
      <c r="F50" s="5">
        <f t="shared" si="3"/>
        <v>647213</v>
      </c>
    </row>
    <row r="51" spans="3:6" x14ac:dyDescent="0.7">
      <c r="C51" s="5">
        <f t="shared" ref="C51:C69" si="4">C24/10000</f>
        <v>50</v>
      </c>
      <c r="D51" s="5">
        <f t="shared" ref="D51:F51" si="5">D24</f>
        <v>529815</v>
      </c>
      <c r="E51" s="5">
        <f t="shared" si="5"/>
        <v>84873</v>
      </c>
      <c r="F51" s="5">
        <f t="shared" si="5"/>
        <v>614688</v>
      </c>
    </row>
    <row r="52" spans="3:6" x14ac:dyDescent="0.7">
      <c r="C52" s="5">
        <f t="shared" si="4"/>
        <v>75</v>
      </c>
      <c r="D52" s="5">
        <f t="shared" ref="D52:F52" si="6">D25</f>
        <v>497290</v>
      </c>
      <c r="E52" s="5">
        <f t="shared" si="6"/>
        <v>84873</v>
      </c>
      <c r="F52" s="5">
        <f t="shared" si="6"/>
        <v>582163</v>
      </c>
    </row>
    <row r="53" spans="3:6" x14ac:dyDescent="0.7">
      <c r="C53" s="5">
        <f t="shared" si="4"/>
        <v>100</v>
      </c>
      <c r="D53" s="5">
        <f t="shared" ref="D53:F53" si="7">D26</f>
        <v>464765</v>
      </c>
      <c r="E53" s="5">
        <f t="shared" si="7"/>
        <v>84873</v>
      </c>
      <c r="F53" s="5">
        <f t="shared" si="7"/>
        <v>549638</v>
      </c>
    </row>
    <row r="54" spans="3:6" x14ac:dyDescent="0.7">
      <c r="C54" s="5">
        <f t="shared" si="4"/>
        <v>125</v>
      </c>
      <c r="D54" s="5">
        <f t="shared" ref="D54:F54" si="8">D27</f>
        <v>432240</v>
      </c>
      <c r="E54" s="5">
        <f t="shared" si="8"/>
        <v>106990</v>
      </c>
      <c r="F54" s="5">
        <f t="shared" si="8"/>
        <v>539230</v>
      </c>
    </row>
    <row r="55" spans="3:6" x14ac:dyDescent="0.7">
      <c r="C55" s="5">
        <f t="shared" si="4"/>
        <v>150</v>
      </c>
      <c r="D55" s="5">
        <f t="shared" ref="D55:F55" si="9">D28</f>
        <v>399715</v>
      </c>
      <c r="E55" s="5">
        <f t="shared" si="9"/>
        <v>139515</v>
      </c>
      <c r="F55" s="5">
        <f t="shared" si="9"/>
        <v>539230</v>
      </c>
    </row>
    <row r="56" spans="3:6" x14ac:dyDescent="0.7">
      <c r="C56" s="5">
        <f t="shared" si="4"/>
        <v>175</v>
      </c>
      <c r="D56" s="5">
        <f t="shared" ref="D56:F56" si="10">D29</f>
        <v>367190</v>
      </c>
      <c r="E56" s="5">
        <f t="shared" si="10"/>
        <v>172040</v>
      </c>
      <c r="F56" s="5">
        <f t="shared" si="10"/>
        <v>539230</v>
      </c>
    </row>
    <row r="57" spans="3:6" x14ac:dyDescent="0.7">
      <c r="C57" s="5">
        <f t="shared" si="4"/>
        <v>200</v>
      </c>
      <c r="D57" s="5">
        <f t="shared" ref="D57:F57" si="11">D30</f>
        <v>334665</v>
      </c>
      <c r="E57" s="5">
        <f t="shared" si="11"/>
        <v>200662</v>
      </c>
      <c r="F57" s="5">
        <f t="shared" si="11"/>
        <v>535327</v>
      </c>
    </row>
    <row r="58" spans="3:6" x14ac:dyDescent="0.7">
      <c r="C58" s="5">
        <f t="shared" si="4"/>
        <v>225</v>
      </c>
      <c r="D58" s="5">
        <f t="shared" ref="D58:F58" si="12">D31</f>
        <v>302140</v>
      </c>
      <c r="E58" s="5">
        <f t="shared" si="12"/>
        <v>223429.5</v>
      </c>
      <c r="F58" s="5">
        <f t="shared" si="12"/>
        <v>525569.5</v>
      </c>
    </row>
    <row r="59" spans="3:6" x14ac:dyDescent="0.7">
      <c r="C59" s="5">
        <f t="shared" si="4"/>
        <v>250</v>
      </c>
      <c r="D59" s="5">
        <f t="shared" ref="D59:F59" si="13">D32</f>
        <v>269615</v>
      </c>
      <c r="E59" s="5">
        <f t="shared" si="13"/>
        <v>246197</v>
      </c>
      <c r="F59" s="5">
        <f t="shared" si="13"/>
        <v>515812</v>
      </c>
    </row>
    <row r="60" spans="3:6" x14ac:dyDescent="0.7">
      <c r="C60" s="5">
        <f t="shared" si="4"/>
        <v>275</v>
      </c>
      <c r="D60" s="5">
        <f t="shared" ref="D60:F60" si="14">D33</f>
        <v>237090</v>
      </c>
      <c r="E60" s="5">
        <f t="shared" si="14"/>
        <v>268964.5</v>
      </c>
      <c r="F60" s="5">
        <f t="shared" si="14"/>
        <v>506054.5</v>
      </c>
    </row>
    <row r="61" spans="3:6" x14ac:dyDescent="0.7">
      <c r="C61" s="5">
        <f t="shared" si="4"/>
        <v>300</v>
      </c>
      <c r="D61" s="5">
        <f t="shared" ref="D61:F61" si="15">D34</f>
        <v>204565</v>
      </c>
      <c r="E61" s="5">
        <f t="shared" si="15"/>
        <v>291732</v>
      </c>
      <c r="F61" s="5">
        <f t="shared" si="15"/>
        <v>496297</v>
      </c>
    </row>
    <row r="62" spans="3:6" x14ac:dyDescent="0.7">
      <c r="C62" s="5">
        <f t="shared" si="4"/>
        <v>325</v>
      </c>
      <c r="D62" s="5">
        <f t="shared" ref="D62:F62" si="16">D35</f>
        <v>172040</v>
      </c>
      <c r="E62" s="5">
        <f t="shared" si="16"/>
        <v>314499.5</v>
      </c>
      <c r="F62" s="5">
        <f t="shared" si="16"/>
        <v>486539.5</v>
      </c>
    </row>
    <row r="63" spans="3:6" x14ac:dyDescent="0.7">
      <c r="C63" s="5">
        <f t="shared" si="4"/>
        <v>350</v>
      </c>
      <c r="D63" s="5">
        <f t="shared" ref="D63:F63" si="17">D36</f>
        <v>139515</v>
      </c>
      <c r="E63" s="5">
        <f t="shared" si="17"/>
        <v>337267</v>
      </c>
      <c r="F63" s="5">
        <f t="shared" si="17"/>
        <v>476782</v>
      </c>
    </row>
    <row r="64" spans="3:6" x14ac:dyDescent="0.7">
      <c r="C64" s="5">
        <f t="shared" si="4"/>
        <v>375</v>
      </c>
      <c r="D64" s="5">
        <f t="shared" ref="D64:F64" si="18">D37</f>
        <v>106990</v>
      </c>
      <c r="E64" s="5">
        <f t="shared" si="18"/>
        <v>361986</v>
      </c>
      <c r="F64" s="5">
        <f t="shared" si="18"/>
        <v>468976</v>
      </c>
    </row>
    <row r="65" spans="3:6" x14ac:dyDescent="0.7">
      <c r="C65" s="5">
        <f t="shared" si="4"/>
        <v>400</v>
      </c>
      <c r="D65" s="5">
        <f t="shared" ref="D65:F65" si="19">D38</f>
        <v>84873</v>
      </c>
      <c r="E65" s="5">
        <f t="shared" si="19"/>
        <v>388006</v>
      </c>
      <c r="F65" s="5">
        <f t="shared" si="19"/>
        <v>472879</v>
      </c>
    </row>
    <row r="66" spans="3:6" x14ac:dyDescent="0.7">
      <c r="C66" s="5">
        <f t="shared" si="4"/>
        <v>425</v>
      </c>
      <c r="D66" s="5">
        <f t="shared" ref="D66:F66" si="20">D39</f>
        <v>84873</v>
      </c>
      <c r="E66" s="5">
        <f t="shared" si="20"/>
        <v>414026</v>
      </c>
      <c r="F66" s="5">
        <f t="shared" si="20"/>
        <v>498899</v>
      </c>
    </row>
    <row r="67" spans="3:6" x14ac:dyDescent="0.7">
      <c r="C67" s="5">
        <f t="shared" si="4"/>
        <v>450</v>
      </c>
      <c r="D67" s="5">
        <f t="shared" ref="D67:F67" si="21">D40</f>
        <v>84873</v>
      </c>
      <c r="E67" s="5">
        <f t="shared" si="21"/>
        <v>440046</v>
      </c>
      <c r="F67" s="5">
        <f t="shared" si="21"/>
        <v>524919</v>
      </c>
    </row>
    <row r="68" spans="3:6" x14ac:dyDescent="0.7">
      <c r="C68" s="5">
        <f t="shared" si="4"/>
        <v>475</v>
      </c>
      <c r="D68" s="5">
        <f t="shared" ref="D68:F68" si="22">D41</f>
        <v>84873</v>
      </c>
      <c r="E68" s="5">
        <f t="shared" si="22"/>
        <v>466066</v>
      </c>
      <c r="F68" s="5">
        <f t="shared" si="22"/>
        <v>550939</v>
      </c>
    </row>
    <row r="69" spans="3:6" x14ac:dyDescent="0.7">
      <c r="C69" s="5">
        <f t="shared" si="4"/>
        <v>500</v>
      </c>
      <c r="D69" s="5">
        <f t="shared" ref="D69:F69" si="23">D42</f>
        <v>84873</v>
      </c>
      <c r="E69" s="5">
        <f t="shared" si="23"/>
        <v>492086</v>
      </c>
      <c r="F69" s="5">
        <f t="shared" si="23"/>
        <v>576959</v>
      </c>
    </row>
  </sheetData>
  <phoneticPr fontId="2"/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大樹 宮本</dc:creator>
  <cp:lastModifiedBy>大樹 宮本</cp:lastModifiedBy>
  <dcterms:created xsi:type="dcterms:W3CDTF">2026-08-28T00:20:05Z</dcterms:created>
  <dcterms:modified xsi:type="dcterms:W3CDTF">2026-08-29T20:31:48Z</dcterms:modified>
</cp:coreProperties>
</file>